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20" yWindow="2700" windowWidth="28800" windowHeight="16480" tabRatio="796" activeTab="5"/>
  </bookViews>
  <sheets>
    <sheet name="Attività" sheetId="1" state="hidden" r:id="rId1"/>
    <sheet name="Passività" sheetId="2" state="hidden" r:id="rId2"/>
    <sheet name="Costi" sheetId="3" state="hidden" r:id="rId3"/>
    <sheet name="Ricavi" sheetId="4" state="hidden" r:id="rId4"/>
    <sheet name="Ordine" sheetId="5" state="hidden" r:id="rId5"/>
    <sheet name="BilancioCEE" sheetId="6" r:id="rId6"/>
  </sheets>
  <definedNames>
    <definedName name="Excel_BuiltIn_Print_Titles_1">'Attività'!$1:$3</definedName>
  </definedNames>
  <calcPr fullCalcOnLoad="1"/>
</workbook>
</file>

<file path=xl/sharedStrings.xml><?xml version="1.0" encoding="utf-8"?>
<sst xmlns="http://schemas.openxmlformats.org/spreadsheetml/2006/main" count="113" uniqueCount="93">
  <si>
    <t>Tutti</t>
  </si>
  <si>
    <t>+/- %</t>
  </si>
  <si>
    <t>BILANCIO CEE</t>
  </si>
  <si>
    <t>ATTIVO:</t>
  </si>
  <si>
    <t>A) Crediti verso soci per versamenti ancora dovuti</t>
  </si>
  <si>
    <t>B) Immobilizzazioni</t>
  </si>
  <si>
    <t>I - Immobilizzazioni immateriali</t>
  </si>
  <si>
    <t>II - Immobilizzazioni materiali</t>
  </si>
  <si>
    <t>III - Immobilizzazioni finanziarie</t>
  </si>
  <si>
    <t>Totale immobilizzazioni (B)</t>
  </si>
  <si>
    <t>C) Attivo circolante</t>
  </si>
  <si>
    <t>I - Rimanenze</t>
  </si>
  <si>
    <t>II - Crediti</t>
  </si>
  <si>
    <t>Totale crediti (C.II)</t>
  </si>
  <si>
    <t>III - Attivita' finanziarie che non costituiscono immobilizzazioni:</t>
  </si>
  <si>
    <t>IV - Disponibilita' liquide</t>
  </si>
  <si>
    <t>Totale attivo circolante (C)</t>
  </si>
  <si>
    <t>D) Ratei e risconti</t>
  </si>
  <si>
    <t>Totale attivo</t>
  </si>
  <si>
    <t>PASSIVO:</t>
  </si>
  <si>
    <t>A) Patrimonio netto</t>
  </si>
  <si>
    <t>I - Capitale</t>
  </si>
  <si>
    <t>III - Riserve di rivalutazione</t>
  </si>
  <si>
    <t>VI - Altre riserve, distintamente indicate</t>
  </si>
  <si>
    <t xml:space="preserve">  Versamenti in conto futuro aumento di capitale</t>
  </si>
  <si>
    <t xml:space="preserve">  Varie altre riserve</t>
  </si>
  <si>
    <t xml:space="preserve">   Riserva differenza arrotondamento unita' di Euro</t>
  </si>
  <si>
    <t xml:space="preserve">      Totale altre riserve (A.VI)</t>
  </si>
  <si>
    <t>VIII - Utili (perdite) portati a nuovo</t>
  </si>
  <si>
    <t>IX - Utile (perdita) dell'esercizio</t>
  </si>
  <si>
    <t xml:space="preserve">     b) Perdita dell'esercizio</t>
  </si>
  <si>
    <t xml:space="preserve">     Totale utile(perd.) eser.zio (A.IX)</t>
  </si>
  <si>
    <t>Totale Patrimonio Netto (A)</t>
  </si>
  <si>
    <t>B) Fondi per rischi e oneri</t>
  </si>
  <si>
    <t>C) Trattamento di fine rapporto di lavoro subordinato</t>
  </si>
  <si>
    <t>D) Debiti</t>
  </si>
  <si>
    <t>Totale Debiti (D)</t>
  </si>
  <si>
    <t>E) Ratei e risconti passivi</t>
  </si>
  <si>
    <t>Totale Passivita' e Netto</t>
  </si>
  <si>
    <t>CONTO ECONOMICO:</t>
  </si>
  <si>
    <t>A) Valore della produzione:</t>
  </si>
  <si>
    <t>1) ricavi delle vendite e delle prestazioni</t>
  </si>
  <si>
    <t>5) altri ricavi e proventi</t>
  </si>
  <si>
    <t xml:space="preserve">   5a) contributi in conto esercizio</t>
  </si>
  <si>
    <t xml:space="preserve">   5b) altri ricavi e proventi</t>
  </si>
  <si>
    <t xml:space="preserve">   Totale altri ricavi e proventi (A.5)</t>
  </si>
  <si>
    <t>Totale Valore della Produzione (A)</t>
  </si>
  <si>
    <t>B) Costi della produzione:</t>
  </si>
  <si>
    <t>6) per materie prime, sussidiarie, di consumo di merci</t>
  </si>
  <si>
    <t>7) per servizi</t>
  </si>
  <si>
    <t>8) per godimento di beni di terzi</t>
  </si>
  <si>
    <t>9) per il personale:</t>
  </si>
  <si>
    <t xml:space="preserve">   a) salari e stipendi</t>
  </si>
  <si>
    <t xml:space="preserve">   b) oneri sociali</t>
  </si>
  <si>
    <t xml:space="preserve">   c) trattamento di fine rapporto</t>
  </si>
  <si>
    <t xml:space="preserve">   e) altri costi</t>
  </si>
  <si>
    <t xml:space="preserve">   Totale costi per il personale (B.9)</t>
  </si>
  <si>
    <t>10) ammortamenti e svalutazioni:</t>
  </si>
  <si>
    <t xml:space="preserve">   a) ammortamento immobil. immateriali</t>
  </si>
  <si>
    <t xml:space="preserve">   b) ammortamento immobiliz. materiali</t>
  </si>
  <si>
    <t xml:space="preserve">   d) svalutazione dei crediti compresi nell'attivo circolante e delle disponibilita' liquide</t>
  </si>
  <si>
    <t xml:space="preserve">   Totale ammortamenti e sval.ni (B.10)</t>
  </si>
  <si>
    <t>11) variazioni delle rimanenze di materie prime, sussidiarie, di consumo e merci</t>
  </si>
  <si>
    <t>14) oneri diversi di gestione</t>
  </si>
  <si>
    <t>Totale dei Costi della Produzione (B)</t>
  </si>
  <si>
    <t>Differenza tra valore e costi della produzione (A - B).</t>
  </si>
  <si>
    <t>C) Proventi e oneri finanziari:</t>
  </si>
  <si>
    <t>15) proventi da partecipazioni</t>
  </si>
  <si>
    <t>16) altri proventi finanziari:</t>
  </si>
  <si>
    <t xml:space="preserve">    a) da crediti iscritti nelle immobilizzazioni</t>
  </si>
  <si>
    <t xml:space="preserve">    d) proventi diversi dai precedenti</t>
  </si>
  <si>
    <t xml:space="preserve">       d5) altri</t>
  </si>
  <si>
    <t xml:space="preserve">       Totale proventi diversi (C.16.d) dai precedenti</t>
  </si>
  <si>
    <t xml:space="preserve">    Totale altri prov.ti finan.ri (C.16)</t>
  </si>
  <si>
    <t>17) interessi e altri oneri finanziari</t>
  </si>
  <si>
    <t xml:space="preserve">    e) verso altri</t>
  </si>
  <si>
    <t xml:space="preserve">    Totale int/altri oneri fin.ri (C.17)</t>
  </si>
  <si>
    <t>Totale Proventi e Oneri Finanziari (C) (15 + 16 - 17 +- 17bis)</t>
  </si>
  <si>
    <t>D) Rettifiche di valore di attivita' e passivita' finanziarie:</t>
  </si>
  <si>
    <t>18) rivalutazioni:</t>
  </si>
  <si>
    <t>19) svalutazioni:</t>
  </si>
  <si>
    <t>Risultato prima delle imposte (A - B +- C +- D)</t>
  </si>
  <si>
    <t>20) Imposte sul reddito dell' esercizio, correnti, differite e anticipate</t>
  </si>
  <si>
    <t xml:space="preserve">    imposte correnti</t>
  </si>
  <si>
    <t xml:space="preserve">    Totale imposte sul reddito esercizio correnti, differite e anticipate</t>
  </si>
  <si>
    <t>21) utile (perdita) dell'esercizio</t>
  </si>
  <si>
    <t xml:space="preserve">     a) Utile dell'esercizio</t>
  </si>
  <si>
    <t xml:space="preserve">   a) esigibili entro l'esercizio successivo</t>
  </si>
  <si>
    <t xml:space="preserve">   b) esigibili oltre l'esercizio successivo</t>
  </si>
  <si>
    <t>17 bis) utili e perdite su cambi</t>
  </si>
  <si>
    <t>31/12/2020</t>
  </si>
  <si>
    <t>31/12/2019</t>
  </si>
  <si>
    <t>ISTITUTO SALESIANO "E. DI SARDAGNA"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</si>
</sst>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%;[Red]\-0.00%"/>
    <numFmt numFmtId="171" formatCode="0;[Red]\-0"/>
    <numFmt numFmtId="172" formatCode="#,###.00"/>
    <numFmt numFmtId="173" formatCode="[$-410]dddd\ d\ mmmm\ yyyy"/>
    <numFmt numFmtId="174" formatCode="#,##0_ ;[Red]\-#,##0\ "/>
    <numFmt numFmtId="175" formatCode="hh\.mm\.ss"/>
    <numFmt numFmtId="176" formatCode="&quot;€&quot;\ #,##0.00"/>
    <numFmt numFmtId="177" formatCode="#,##0.00\ &quot;€&quot;"/>
  </numFmts>
  <fonts count="39">
    <font>
      <sz val="9"/>
      <name val="Arial"/>
      <family val="2"/>
    </font>
    <font>
      <sz val="1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8">
    <xf numFmtId="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" fontId="3" fillId="0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170" fontId="3" fillId="0" borderId="0" applyBorder="0" applyProtection="0">
      <alignment vertical="center" wrapText="1"/>
    </xf>
    <xf numFmtId="14" fontId="0" fillId="28" borderId="0" applyBorder="0" applyProtection="0">
      <alignment horizontal="center" vertical="center" wrapText="1"/>
    </xf>
    <xf numFmtId="4" fontId="2" fillId="0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4" fontId="2" fillId="0" borderId="0" applyBorder="0" applyProtection="0">
      <alignment vertical="center" wrapText="1"/>
    </xf>
    <xf numFmtId="4" fontId="0" fillId="29" borderId="0" applyProtection="0">
      <alignment vertical="center" wrapText="1"/>
    </xf>
    <xf numFmtId="4" fontId="0" fillId="29" borderId="0" applyBorder="0" applyProtection="0">
      <alignment vertical="center" wrapText="1"/>
    </xf>
    <xf numFmtId="170" fontId="0" fillId="29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0" fontId="29" fillId="30" borderId="1" applyNumberFormat="0" applyAlignment="0" applyProtection="0"/>
    <xf numFmtId="49" fontId="5" fillId="29" borderId="0" applyBorder="0" applyProtection="0">
      <alignment horizontal="right" vertical="center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Protection="0">
      <alignment vertical="center" wrapText="1"/>
    </xf>
    <xf numFmtId="4" fontId="2" fillId="0" borderId="0" applyBorder="0" applyProtection="0">
      <alignment vertical="center" wrapText="1"/>
    </xf>
    <xf numFmtId="170" fontId="2" fillId="0" borderId="0" applyBorder="0" applyProtection="0">
      <alignment vertical="center" wrapText="1"/>
    </xf>
    <xf numFmtId="0" fontId="31" fillId="20" borderId="5" applyNumberFormat="0" applyAlignment="0" applyProtection="0"/>
    <xf numFmtId="10" fontId="3" fillId="0" borderId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28" borderId="0" applyBorder="0" applyProtection="0">
      <alignment horizontal="center" vertical="center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Border="0" applyProtection="0">
      <alignment horizontal="left" vertical="center" wrapText="1"/>
    </xf>
    <xf numFmtId="4" fontId="3" fillId="29" borderId="0" applyBorder="0" applyProtection="0">
      <alignment vertical="center" wrapText="1"/>
    </xf>
    <xf numFmtId="171" fontId="4" fillId="0" borderId="0" applyBorder="0" applyProtection="0">
      <alignment vertical="center" wrapText="1"/>
    </xf>
    <xf numFmtId="0" fontId="37" fillId="33" borderId="0" applyNumberFormat="0" applyBorder="0" applyAlignment="0" applyProtection="0"/>
    <xf numFmtId="0" fontId="38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5">
    <xf numFmtId="4" fontId="0" fillId="0" borderId="0" xfId="0" applyAlignment="1">
      <alignment vertical="center" wrapText="1"/>
    </xf>
    <xf numFmtId="4" fontId="0" fillId="0" borderId="0" xfId="0" applyFont="1" applyFill="1" applyAlignment="1">
      <alignment vertical="center" wrapText="1"/>
    </xf>
    <xf numFmtId="4" fontId="0" fillId="29" borderId="0" xfId="0" applyFont="1" applyFill="1" applyAlignment="1">
      <alignment vertical="center" wrapText="1"/>
    </xf>
    <xf numFmtId="4" fontId="0" fillId="0" borderId="0" xfId="50" applyFill="1">
      <alignment vertical="center" wrapText="1"/>
    </xf>
    <xf numFmtId="4" fontId="5" fillId="0" borderId="0" xfId="0" applyFont="1" applyAlignment="1">
      <alignment vertical="center" wrapText="1"/>
    </xf>
    <xf numFmtId="4" fontId="5" fillId="0" borderId="0" xfId="0" applyFont="1" applyAlignment="1">
      <alignment horizontal="right"/>
    </xf>
    <xf numFmtId="4" fontId="0" fillId="0" borderId="0" xfId="0" applyAlignment="1">
      <alignment horizontal="right"/>
    </xf>
    <xf numFmtId="4" fontId="0" fillId="28" borderId="9" xfId="0" applyFill="1" applyBorder="1" applyAlignment="1">
      <alignment horizontal="left" vertical="center" wrapText="1"/>
    </xf>
    <xf numFmtId="49" fontId="0" fillId="28" borderId="10" xfId="0" applyNumberFormat="1" applyFill="1" applyBorder="1" applyAlignment="1">
      <alignment horizontal="right" vertical="center" wrapText="1"/>
    </xf>
    <xf numFmtId="4" fontId="3" fillId="28" borderId="11" xfId="0" applyFont="1" applyFill="1" applyBorder="1" applyAlignment="1">
      <alignment horizontal="center" vertical="center" wrapText="1"/>
    </xf>
    <xf numFmtId="4" fontId="0" fillId="28" borderId="11" xfId="0" applyFill="1" applyBorder="1" applyAlignment="1">
      <alignment vertical="center" wrapText="1"/>
    </xf>
    <xf numFmtId="4" fontId="3" fillId="28" borderId="12" xfId="0" applyFont="1" applyFill="1" applyBorder="1" applyAlignment="1">
      <alignment horizontal="center" vertical="center" wrapText="1"/>
    </xf>
    <xf numFmtId="4" fontId="3" fillId="28" borderId="13" xfId="0" applyFont="1" applyFill="1" applyBorder="1" applyAlignment="1">
      <alignment horizontal="center" vertical="center" wrapText="1"/>
    </xf>
    <xf numFmtId="4" fontId="3" fillId="28" borderId="14" xfId="0" applyFont="1" applyFill="1" applyBorder="1" applyAlignment="1">
      <alignment horizontal="center" vertical="center" wrapText="1"/>
    </xf>
    <xf numFmtId="4" fontId="6" fillId="28" borderId="15" xfId="0" applyFont="1" applyFill="1" applyBorder="1" applyAlignment="1">
      <alignment horizontal="center" vertical="center" wrapText="1"/>
    </xf>
    <xf numFmtId="4" fontId="6" fillId="28" borderId="16" xfId="0" applyFont="1" applyFill="1" applyBorder="1" applyAlignment="1">
      <alignment horizontal="left" vertical="center" wrapText="1"/>
    </xf>
    <xf numFmtId="4" fontId="0" fillId="28" borderId="17" xfId="0" applyFill="1" applyBorder="1" applyAlignment="1">
      <alignment vertical="center" wrapText="1"/>
    </xf>
    <xf numFmtId="172" fontId="0" fillId="0" borderId="0" xfId="0" applyNumberFormat="1" applyAlignment="1">
      <alignment vertical="center" wrapText="1"/>
    </xf>
    <xf numFmtId="4" fontId="0" fillId="28" borderId="14" xfId="0" applyFill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50" applyNumberFormat="1" applyFill="1" applyProtection="1">
      <alignment vertical="center" wrapText="1"/>
      <protection locked="0"/>
    </xf>
    <xf numFmtId="0" fontId="0" fillId="28" borderId="10" xfId="0" applyNumberFormat="1" applyFill="1" applyBorder="1" applyAlignment="1" applyProtection="1">
      <alignment horizontal="right" vertical="center" wrapText="1"/>
      <protection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66" applyNumberFormat="1" applyFont="1" applyBorder="1" applyAlignment="1" applyProtection="1">
      <alignment horizontal="center" vertical="center" wrapText="1"/>
      <protection locked="0"/>
    </xf>
    <xf numFmtId="0" fontId="5" fillId="28" borderId="14" xfId="66" applyNumberFormat="1" applyBorder="1" applyAlignment="1" applyProtection="1">
      <alignment horizontal="center" vertical="center" wrapText="1"/>
      <protection locked="0"/>
    </xf>
    <xf numFmtId="0" fontId="6" fillId="28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0" xfId="72" applyNumberFormat="1" applyFont="1" applyBorder="1" applyProtection="1">
      <alignment vertical="center" wrapText="1"/>
      <protection locked="0"/>
    </xf>
    <xf numFmtId="0" fontId="3" fillId="0" borderId="13" xfId="47" applyNumberFormat="1" applyFont="1" applyBorder="1" applyProtection="1">
      <alignment vertical="center" wrapText="1"/>
      <protection locked="0"/>
    </xf>
    <xf numFmtId="0" fontId="2" fillId="0" borderId="13" xfId="46" applyNumberFormat="1" applyFont="1" applyBorder="1" applyProtection="1">
      <alignment vertical="center" wrapText="1"/>
      <protection locked="0"/>
    </xf>
    <xf numFmtId="0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 wrapText="1"/>
      <protection locked="0"/>
    </xf>
    <xf numFmtId="0" fontId="3" fillId="29" borderId="13" xfId="72" applyNumberFormat="1" applyFont="1" applyBorder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 wrapText="1" shrinkToFit="1"/>
      <protection locked="0"/>
    </xf>
    <xf numFmtId="0" fontId="0" fillId="0" borderId="16" xfId="0" applyNumberFormat="1" applyBorder="1" applyAlignment="1" applyProtection="1">
      <alignment vertical="center" wrapText="1" shrinkToFit="1"/>
      <protection locked="0"/>
    </xf>
    <xf numFmtId="0" fontId="0" fillId="0" borderId="17" xfId="0" applyNumberForma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 shrinkToFit="1"/>
      <protection locked="0"/>
    </xf>
    <xf numFmtId="0" fontId="0" fillId="0" borderId="0" xfId="0" applyNumberFormat="1" applyAlignment="1" applyProtection="1">
      <alignment vertical="center" wrapText="1"/>
      <protection/>
    </xf>
    <xf numFmtId="176" fontId="3" fillId="28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28" borderId="14" xfId="66" applyNumberFormat="1" applyBorder="1" applyAlignment="1" applyProtection="1">
      <alignment horizontal="center" vertical="center" wrapText="1"/>
      <protection locked="0"/>
    </xf>
    <xf numFmtId="176" fontId="0" fillId="28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vertical="center" wrapText="1"/>
      <protection locked="0"/>
    </xf>
    <xf numFmtId="176" fontId="0" fillId="0" borderId="17" xfId="0" applyNumberFormat="1" applyBorder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4" fontId="6" fillId="0" borderId="0" xfId="0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3" fontId="3" fillId="29" borderId="11" xfId="72" applyNumberFormat="1" applyBorder="1" applyProtection="1">
      <alignment vertical="center" wrapText="1"/>
      <protection locked="0"/>
    </xf>
    <xf numFmtId="3" fontId="3" fillId="0" borderId="14" xfId="47" applyNumberFormat="1" applyBorder="1" applyProtection="1">
      <alignment vertical="center" wrapText="1"/>
      <protection locked="0"/>
    </xf>
    <xf numFmtId="3" fontId="2" fillId="0" borderId="14" xfId="46" applyNumberFormat="1" applyBorder="1" applyProtection="1">
      <alignment vertical="center" wrapText="1"/>
      <protection locked="0"/>
    </xf>
    <xf numFmtId="3" fontId="3" fillId="0" borderId="14" xfId="47" applyNumberFormat="1" applyFill="1" applyBorder="1" applyProtection="1">
      <alignment vertical="center" wrapText="1"/>
      <protection/>
    </xf>
    <xf numFmtId="3" fontId="0" fillId="0" borderId="14" xfId="0" applyNumberFormat="1" applyBorder="1" applyAlignment="1" applyProtection="1">
      <alignment vertical="center" wrapText="1"/>
      <protection locked="0"/>
    </xf>
    <xf numFmtId="3" fontId="3" fillId="29" borderId="14" xfId="72" applyNumberFormat="1" applyBorder="1" applyProtection="1">
      <alignment vertical="center" wrapText="1"/>
      <protection locked="0"/>
    </xf>
    <xf numFmtId="3" fontId="2" fillId="0" borderId="14" xfId="46" applyNumberFormat="1" applyFill="1" applyBorder="1" applyProtection="1">
      <alignment vertical="center" wrapText="1"/>
      <protection/>
    </xf>
    <xf numFmtId="0" fontId="5" fillId="29" borderId="0" xfId="54" applyNumberFormat="1" applyFont="1" applyAlignment="1" applyProtection="1">
      <alignment horizontal="center" vertical="center" wrapText="1"/>
      <protection locked="0"/>
    </xf>
    <xf numFmtId="0" fontId="5" fillId="29" borderId="18" xfId="54" applyNumberFormat="1" applyFont="1" applyBorder="1" applyAlignment="1" applyProtection="1">
      <alignment horizontal="center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nto" xfId="42"/>
    <cellStyle name="conton" xfId="43"/>
    <cellStyle name="contop" xfId="44"/>
    <cellStyle name="DataStampa" xfId="45"/>
    <cellStyle name="dettaglioCEE" xfId="46"/>
    <cellStyle name="dettaglioCEE2" xfId="47"/>
    <cellStyle name="dettaglioutente" xfId="48"/>
    <cellStyle name="gruppo" xfId="49"/>
    <cellStyle name="gruppon" xfId="50"/>
    <cellStyle name="gruppop" xfId="51"/>
    <cellStyle name="Importo" xfId="52"/>
    <cellStyle name="Input" xfId="53"/>
    <cellStyle name="Intestazione" xfId="54"/>
    <cellStyle name="Comma" xfId="55"/>
    <cellStyle name="Comma [0]" xfId="56"/>
    <cellStyle name="Neutrale" xfId="57"/>
    <cellStyle name="Nota" xfId="58"/>
    <cellStyle name="numerario" xfId="59"/>
    <cellStyle name="numerarion" xfId="60"/>
    <cellStyle name="numerariop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itolo2" xfId="71"/>
    <cellStyle name="TitoloCEE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1" sqref="A1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J1" s="3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44" t="e">
        <f>TRIM(#REF!)&amp;" - "&amp;TRIM(#REF!)&amp;" "&amp;TRIM(#REF!)&amp;" ("&amp;#REF!&amp;")"</f>
        <v>#REF!</v>
      </c>
      <c r="L3" s="44"/>
      <c r="M3" s="44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45" t="e">
        <f>"C.F:"&amp;#REF!&amp;"  P.IVA:"&amp;MID(#REF!,2,11)</f>
        <v>#REF!</v>
      </c>
      <c r="L4" s="45"/>
      <c r="M4" s="45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7" ht="13.5" customHeight="1"/>
    <row r="9" ht="12" customHeight="1"/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44" t="e">
        <f>TRIM(#REF!)&amp;" - "&amp;TRIM(#REF!)&amp;" "&amp;TRIM(#REF!)&amp;" ("&amp;#REF!&amp;")"</f>
        <v>#REF!</v>
      </c>
      <c r="L3" s="44"/>
      <c r="M3" s="44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45" t="e">
        <f>"C.F:"&amp;#REF!&amp;"  P.IVA:"&amp;MID(#REF!,2,11)</f>
        <v>#REF!</v>
      </c>
      <c r="L4" s="45"/>
      <c r="M4" s="45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44" t="e">
        <f>TRIM(#REF!)&amp;" - "&amp;TRIM(#REF!)&amp;" "&amp;TRIM(#REF!)&amp;" ("&amp;#REF!&amp;")"</f>
        <v>#REF!</v>
      </c>
      <c r="L3" s="44"/>
      <c r="M3" s="44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45" t="e">
        <f>"C.F:"&amp;#REF!&amp;"  P.IVA:"&amp;MID(#REF!,2,11)</f>
        <v>#REF!</v>
      </c>
      <c r="L4" s="45"/>
      <c r="M4" s="45"/>
    </row>
    <row r="5" spans="1:9" ht="12.75">
      <c r="A5" s="11"/>
      <c r="B5" s="12"/>
      <c r="C5" s="18"/>
      <c r="D5" s="18"/>
      <c r="E5" s="13" t="s">
        <v>1</v>
      </c>
      <c r="F5" s="18"/>
      <c r="G5" s="13" t="s">
        <v>1</v>
      </c>
      <c r="H5" s="18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44" t="e">
        <f>TRIM(#REF!)&amp;" - "&amp;TRIM(#REF!)&amp;" "&amp;TRIM(#REF!)&amp;" ("&amp;#REF!&amp;")"</f>
        <v>#REF!</v>
      </c>
      <c r="L3" s="44"/>
      <c r="M3" s="44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45" t="e">
        <f>"C.F:"&amp;#REF!&amp;"  P.IVA:"&amp;MID(#REF!,2,11)</f>
        <v>#REF!</v>
      </c>
      <c r="L4" s="45"/>
      <c r="M4" s="45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44" t="e">
        <f>TRIM(#REF!)&amp;" - "&amp;TRIM(#REF!)&amp;" "&amp;TRIM(#REF!)&amp;" ("&amp;#REF!&amp;")"</f>
        <v>#REF!</v>
      </c>
      <c r="L3" s="44"/>
      <c r="M3" s="44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45" t="e">
        <f>"C.F:"&amp;#REF!&amp;"  P.IVA:"&amp;MID(#REF!,2,11)</f>
        <v>#REF!</v>
      </c>
      <c r="L4" s="45"/>
      <c r="M4" s="45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25"/>
  <sheetViews>
    <sheetView tabSelected="1" zoomScale="118" zoomScaleNormal="118" zoomScalePageLayoutView="0" workbookViewId="0" topLeftCell="A16">
      <selection activeCell="D45" sqref="D45"/>
    </sheetView>
  </sheetViews>
  <sheetFormatPr defaultColWidth="12.8515625" defaultRowHeight="12"/>
  <cols>
    <col min="1" max="1" width="12.8515625" style="19" customWidth="1"/>
    <col min="2" max="2" width="66.140625" style="19" bestFit="1" customWidth="1"/>
    <col min="3" max="3" width="14.140625" style="43" bestFit="1" customWidth="1"/>
    <col min="4" max="5" width="14.140625" style="19" customWidth="1"/>
    <col min="6" max="16384" width="12.8515625" style="19" customWidth="1"/>
  </cols>
  <sheetData>
    <row r="1" spans="3:5" ht="12.75" customHeight="1">
      <c r="C1" s="53" t="s">
        <v>92</v>
      </c>
      <c r="D1" s="53"/>
      <c r="E1" s="20"/>
    </row>
    <row r="2" spans="3:4" ht="12.75" customHeight="1">
      <c r="C2" s="53"/>
      <c r="D2" s="53"/>
    </row>
    <row r="3" spans="3:4" ht="12.75" customHeight="1">
      <c r="C3" s="54"/>
      <c r="D3" s="54"/>
    </row>
    <row r="4" spans="2:4" ht="12">
      <c r="B4" s="21"/>
      <c r="C4" s="38"/>
      <c r="D4" s="22"/>
    </row>
    <row r="5" spans="2:4" ht="13.5">
      <c r="B5" s="23" t="s">
        <v>2</v>
      </c>
      <c r="C5" s="39"/>
      <c r="D5" s="24"/>
    </row>
    <row r="6" spans="2:4" ht="12.75">
      <c r="B6" s="25"/>
      <c r="C6" s="40" t="s">
        <v>90</v>
      </c>
      <c r="D6" s="26" t="s">
        <v>91</v>
      </c>
    </row>
    <row r="7" spans="2:4" ht="12.75">
      <c r="B7" s="27" t="s">
        <v>3</v>
      </c>
      <c r="C7" s="46"/>
      <c r="D7" s="46"/>
    </row>
    <row r="8" spans="2:4" ht="12.75">
      <c r="B8" s="28" t="s">
        <v>4</v>
      </c>
      <c r="C8" s="47">
        <v>0</v>
      </c>
      <c r="D8" s="47">
        <v>0</v>
      </c>
    </row>
    <row r="9" spans="2:4" ht="12.75">
      <c r="B9" s="28" t="s">
        <v>5</v>
      </c>
      <c r="C9" s="47"/>
      <c r="D9" s="47"/>
    </row>
    <row r="10" spans="2:4" ht="12.75">
      <c r="B10" s="29" t="s">
        <v>6</v>
      </c>
      <c r="C10" s="48">
        <v>0</v>
      </c>
      <c r="D10" s="48">
        <v>0</v>
      </c>
    </row>
    <row r="11" spans="2:4" ht="12.75">
      <c r="B11" s="29" t="s">
        <v>7</v>
      </c>
      <c r="C11" s="48">
        <f>+D11-C68</f>
        <v>1061488.1218750002</v>
      </c>
      <c r="D11" s="48">
        <f>4486401*75/100*75/100+169374.79+285133.64+94816.02-(4486401*75/100*75/100)*3%*19-964584.31+486046.41</f>
        <v>1155934.791875</v>
      </c>
    </row>
    <row r="12" spans="2:4" ht="12.75">
      <c r="B12" s="29" t="s">
        <v>8</v>
      </c>
      <c r="C12" s="48"/>
      <c r="D12" s="48">
        <v>0</v>
      </c>
    </row>
    <row r="13" spans="2:4" ht="12.75">
      <c r="B13" s="28" t="s">
        <v>9</v>
      </c>
      <c r="C13" s="49">
        <f>C10+C11+C12</f>
        <v>1061488.1218750002</v>
      </c>
      <c r="D13" s="49">
        <f>D10+D11+D12</f>
        <v>1155934.791875</v>
      </c>
    </row>
    <row r="14" spans="2:4" ht="12.75">
      <c r="B14" s="28" t="s">
        <v>10</v>
      </c>
      <c r="C14" s="47"/>
      <c r="D14" s="47"/>
    </row>
    <row r="15" spans="2:4" ht="12.75">
      <c r="B15" s="29" t="s">
        <v>11</v>
      </c>
      <c r="C15" s="48">
        <v>0</v>
      </c>
      <c r="D15" s="48">
        <v>362.26</v>
      </c>
    </row>
    <row r="16" spans="2:4" ht="12.75">
      <c r="B16" s="29" t="s">
        <v>12</v>
      </c>
      <c r="C16" s="48"/>
      <c r="D16" s="48"/>
    </row>
    <row r="17" spans="2:4" ht="12.75">
      <c r="B17" s="30" t="s">
        <v>87</v>
      </c>
      <c r="C17" s="50">
        <f>19613.81+152424.93+40432.06+38560.89</f>
        <v>251031.69</v>
      </c>
      <c r="D17" s="50">
        <f>10105.94+130088.66+40432.06</f>
        <v>180626.66</v>
      </c>
    </row>
    <row r="18" spans="2:4" ht="12.75">
      <c r="B18" s="30" t="s">
        <v>88</v>
      </c>
      <c r="C18" s="50">
        <v>0</v>
      </c>
      <c r="D18" s="50">
        <v>0</v>
      </c>
    </row>
    <row r="19" spans="2:4" ht="12.75">
      <c r="B19" s="28" t="s">
        <v>13</v>
      </c>
      <c r="C19" s="49">
        <f>C17+C18</f>
        <v>251031.69</v>
      </c>
      <c r="D19" s="49">
        <f>D17+D18</f>
        <v>180626.66</v>
      </c>
    </row>
    <row r="20" spans="2:4" ht="12.75">
      <c r="B20" s="29" t="s">
        <v>14</v>
      </c>
      <c r="C20" s="48">
        <v>0</v>
      </c>
      <c r="D20" s="48">
        <v>0</v>
      </c>
    </row>
    <row r="21" spans="2:4" ht="12.75">
      <c r="B21" s="29" t="s">
        <v>15</v>
      </c>
      <c r="C21" s="48">
        <v>23562</v>
      </c>
      <c r="D21" s="48">
        <v>19854</v>
      </c>
    </row>
    <row r="22" spans="2:4" ht="12.75">
      <c r="B22" s="28" t="s">
        <v>16</v>
      </c>
      <c r="C22" s="49">
        <f>C15+C19+C20+C21</f>
        <v>274593.69</v>
      </c>
      <c r="D22" s="49">
        <f>D15+D19+D20+D21</f>
        <v>200842.92</v>
      </c>
    </row>
    <row r="23" spans="2:4" ht="12.75">
      <c r="B23" s="28" t="s">
        <v>17</v>
      </c>
      <c r="C23" s="47">
        <f>9174.32</f>
        <v>9174.32</v>
      </c>
      <c r="D23" s="47">
        <v>8026.83</v>
      </c>
    </row>
    <row r="24" spans="2:4" ht="12.75">
      <c r="B24" s="28" t="s">
        <v>18</v>
      </c>
      <c r="C24" s="49">
        <f>C8+C13+C15+C22+C23</f>
        <v>1345256.1318750002</v>
      </c>
      <c r="D24" s="49">
        <f>D8+D13+D22+D23</f>
        <v>1364804.541875</v>
      </c>
    </row>
    <row r="25" spans="2:4" ht="12.75">
      <c r="B25" s="32" t="s">
        <v>19</v>
      </c>
      <c r="C25" s="51"/>
      <c r="D25" s="51"/>
    </row>
    <row r="26" spans="2:4" ht="12.75">
      <c r="B26" s="28" t="s">
        <v>20</v>
      </c>
      <c r="C26" s="47"/>
      <c r="D26" s="47"/>
    </row>
    <row r="27" spans="2:4" ht="12.75">
      <c r="B27" s="29" t="s">
        <v>21</v>
      </c>
      <c r="C27" s="48">
        <v>500000</v>
      </c>
      <c r="D27" s="48">
        <v>500000</v>
      </c>
    </row>
    <row r="28" spans="2:4" ht="12.75">
      <c r="B28" s="29" t="s">
        <v>22</v>
      </c>
      <c r="C28" s="48">
        <v>0</v>
      </c>
      <c r="D28" s="48">
        <v>0</v>
      </c>
    </row>
    <row r="29" spans="2:4" ht="12.75">
      <c r="B29" s="29" t="s">
        <v>23</v>
      </c>
      <c r="C29" s="48"/>
      <c r="D29" s="48"/>
    </row>
    <row r="30" spans="2:4" ht="12.75">
      <c r="B30" s="30" t="s">
        <v>24</v>
      </c>
      <c r="C30" s="50">
        <v>0</v>
      </c>
      <c r="D30" s="50">
        <v>0</v>
      </c>
    </row>
    <row r="31" spans="2:4" ht="12.75">
      <c r="B31" s="30" t="s">
        <v>25</v>
      </c>
      <c r="C31" s="50">
        <v>0</v>
      </c>
      <c r="D31" s="50">
        <v>0</v>
      </c>
    </row>
    <row r="32" spans="2:4" ht="12.75">
      <c r="B32" s="30" t="s">
        <v>26</v>
      </c>
      <c r="C32" s="50">
        <v>0</v>
      </c>
      <c r="D32" s="50">
        <v>0</v>
      </c>
    </row>
    <row r="33" spans="2:4" ht="12.75">
      <c r="B33" s="28" t="s">
        <v>27</v>
      </c>
      <c r="C33" s="49">
        <f>C30+C31+C32</f>
        <v>0</v>
      </c>
      <c r="D33" s="49">
        <f>D30+D31+D32</f>
        <v>0</v>
      </c>
    </row>
    <row r="34" spans="2:4" ht="12.75">
      <c r="B34" s="29" t="s">
        <v>28</v>
      </c>
      <c r="C34" s="48">
        <f>D37</f>
        <v>-97462.36999999979</v>
      </c>
      <c r="D34" s="48">
        <v>0</v>
      </c>
    </row>
    <row r="35" spans="2:4" ht="12.75">
      <c r="B35" s="29" t="s">
        <v>29</v>
      </c>
      <c r="C35" s="48"/>
      <c r="D35" s="48"/>
    </row>
    <row r="36" spans="2:4" ht="12.75">
      <c r="B36" s="30" t="s">
        <v>86</v>
      </c>
      <c r="C36" s="48">
        <f>C95</f>
        <v>67524.7399999999</v>
      </c>
      <c r="D36" s="48">
        <v>0</v>
      </c>
    </row>
    <row r="37" spans="2:4" ht="12.75">
      <c r="B37" s="30" t="s">
        <v>30</v>
      </c>
      <c r="C37" s="50">
        <v>0</v>
      </c>
      <c r="D37" s="50">
        <f>D95</f>
        <v>-97462.36999999979</v>
      </c>
    </row>
    <row r="38" spans="2:4" ht="12.75">
      <c r="B38" s="28" t="s">
        <v>31</v>
      </c>
      <c r="C38" s="49">
        <f>C36+C37</f>
        <v>67524.7399999999</v>
      </c>
      <c r="D38" s="49">
        <f>D36+D37</f>
        <v>-97462.36999999979</v>
      </c>
    </row>
    <row r="39" spans="2:4" ht="12.75">
      <c r="B39" s="28" t="s">
        <v>32</v>
      </c>
      <c r="C39" s="49">
        <f>C27+C28+C33+C38</f>
        <v>567524.7399999999</v>
      </c>
      <c r="D39" s="49">
        <f>D27+D28+D33+D38</f>
        <v>402537.63000000024</v>
      </c>
    </row>
    <row r="40" spans="2:4" ht="12.75">
      <c r="B40" s="28" t="s">
        <v>33</v>
      </c>
      <c r="C40" s="47">
        <v>4287.12</v>
      </c>
      <c r="D40" s="47">
        <v>4287.12</v>
      </c>
    </row>
    <row r="41" spans="2:4" ht="12.75">
      <c r="B41" s="28" t="s">
        <v>34</v>
      </c>
      <c r="C41" s="47">
        <v>202534.37</v>
      </c>
      <c r="D41" s="47">
        <v>234863.16</v>
      </c>
    </row>
    <row r="42" spans="2:4" ht="12.75">
      <c r="B42" s="28" t="s">
        <v>35</v>
      </c>
      <c r="C42" s="47"/>
      <c r="D42" s="47"/>
    </row>
    <row r="43" spans="2:4" ht="12.75">
      <c r="B43" s="30" t="s">
        <v>87</v>
      </c>
      <c r="C43" s="50">
        <f>44718.77-30460.69+724+46047.03+15194.8+21879.04+25274.47</f>
        <v>123377.42000000001</v>
      </c>
      <c r="D43" s="50">
        <f>64039.39+21108.36+6680+351+6209.2</f>
        <v>98387.95</v>
      </c>
    </row>
    <row r="44" spans="2:4" ht="12.75">
      <c r="B44" s="30" t="s">
        <v>88</v>
      </c>
      <c r="C44" s="50">
        <f>208050.5+1008.44+71268</f>
        <v>280326.94</v>
      </c>
      <c r="D44" s="50">
        <f>172880.1+221336</f>
        <v>394216.1</v>
      </c>
    </row>
    <row r="45" spans="2:4" ht="12.75">
      <c r="B45" s="28" t="s">
        <v>36</v>
      </c>
      <c r="C45" s="49">
        <f>C43+C44</f>
        <v>403704.36</v>
      </c>
      <c r="D45" s="49">
        <f>D43+D44</f>
        <v>492604.05</v>
      </c>
    </row>
    <row r="46" spans="2:4" ht="12.75" customHeight="1">
      <c r="B46" s="28" t="s">
        <v>37</v>
      </c>
      <c r="C46" s="47">
        <f>79.14+167126.1</f>
        <v>167205.24000000002</v>
      </c>
      <c r="D46" s="47">
        <f>201341.34+3896.8+25274.47</f>
        <v>230512.61</v>
      </c>
    </row>
    <row r="47" spans="2:7" ht="12.75">
      <c r="B47" s="28" t="s">
        <v>38</v>
      </c>
      <c r="C47" s="49">
        <f>C39+C40+C41+C45+C46</f>
        <v>1345255.8299999998</v>
      </c>
      <c r="D47" s="49">
        <f>D39+D40+D41+D45+D46</f>
        <v>1364804.5700000003</v>
      </c>
      <c r="F47" s="37" t="str">
        <f>IF(C24=C47,"OK","KO")</f>
        <v>KO</v>
      </c>
      <c r="G47" s="37" t="str">
        <f>IF(D24=D47,"OK","KO")</f>
        <v>KO</v>
      </c>
    </row>
    <row r="48" spans="2:4" ht="12.75">
      <c r="B48" s="32" t="s">
        <v>39</v>
      </c>
      <c r="C48" s="51"/>
      <c r="D48" s="51"/>
    </row>
    <row r="49" spans="2:4" ht="12.75">
      <c r="B49" s="28" t="s">
        <v>40</v>
      </c>
      <c r="C49" s="47"/>
      <c r="D49" s="47"/>
    </row>
    <row r="50" spans="2:4" ht="12.75">
      <c r="B50" s="29" t="s">
        <v>41</v>
      </c>
      <c r="C50" s="48">
        <f>742509.49+35183.66</f>
        <v>777693.15</v>
      </c>
      <c r="D50" s="48">
        <f>822243.27+39174</f>
        <v>861417.27</v>
      </c>
    </row>
    <row r="51" spans="2:4" ht="12.75">
      <c r="B51" s="29" t="s">
        <v>42</v>
      </c>
      <c r="C51" s="48"/>
      <c r="D51" s="48"/>
    </row>
    <row r="52" spans="2:4" ht="12.75">
      <c r="B52" s="30" t="s">
        <v>43</v>
      </c>
      <c r="C52" s="50">
        <f>88616.14+12910.78+144661.31</f>
        <v>246188.22999999998</v>
      </c>
      <c r="D52" s="50">
        <f>152427.23+790+270.48</f>
        <v>153487.71000000002</v>
      </c>
    </row>
    <row r="53" spans="2:4" ht="12.75">
      <c r="B53" s="30" t="s">
        <v>44</v>
      </c>
      <c r="C53" s="50">
        <f>1500+456.55+23.81+24447.03+4398.2</f>
        <v>30825.59</v>
      </c>
      <c r="D53" s="50">
        <f>8516.75+11733.35+11.97+3309.86+3000</f>
        <v>26571.93</v>
      </c>
    </row>
    <row r="54" spans="2:4" ht="12.75">
      <c r="B54" s="28" t="s">
        <v>45</v>
      </c>
      <c r="C54" s="49">
        <f>C52+C53</f>
        <v>277013.82</v>
      </c>
      <c r="D54" s="49">
        <f>D52+D53</f>
        <v>180059.64</v>
      </c>
    </row>
    <row r="55" spans="2:4" ht="12.75">
      <c r="B55" s="28" t="s">
        <v>46</v>
      </c>
      <c r="C55" s="49">
        <f>C50+C54</f>
        <v>1054706.97</v>
      </c>
      <c r="D55" s="49">
        <f>D50+D54</f>
        <v>1041476.91</v>
      </c>
    </row>
    <row r="56" spans="2:4" ht="12.75">
      <c r="B56" s="28" t="s">
        <v>47</v>
      </c>
      <c r="C56" s="47"/>
      <c r="D56" s="47"/>
    </row>
    <row r="57" spans="2:4" ht="12.75">
      <c r="B57" s="29" t="s">
        <v>48</v>
      </c>
      <c r="C57" s="48">
        <f>42952.41+4979.32-299.39-25269.04+1314.74</f>
        <v>23678.040000000005</v>
      </c>
      <c r="D57" s="48">
        <f>58262.62-36645.88-707.83+1517.77</f>
        <v>22426.680000000004</v>
      </c>
    </row>
    <row r="58" spans="2:4" ht="12.75">
      <c r="B58" s="29" t="s">
        <v>49</v>
      </c>
      <c r="C58" s="48">
        <f>33657.02+25581.85+554.12+615.98+42036.54+68757.38</f>
        <v>171202.89</v>
      </c>
      <c r="D58" s="48">
        <f>39472.52+27528.43+650.46+953.41+109851.78+74235.11</f>
        <v>252691.71000000002</v>
      </c>
    </row>
    <row r="59" spans="2:4" ht="12.75">
      <c r="B59" s="29" t="s">
        <v>50</v>
      </c>
      <c r="C59" s="48">
        <f>8145.73</f>
        <v>8145.73</v>
      </c>
      <c r="D59" s="48">
        <f>7761.84</f>
        <v>7761.84</v>
      </c>
    </row>
    <row r="60" spans="2:4" ht="12.75">
      <c r="B60" s="29" t="s">
        <v>51</v>
      </c>
      <c r="C60" s="48"/>
      <c r="D60" s="48"/>
    </row>
    <row r="61" spans="2:4" ht="12.75">
      <c r="B61" s="30" t="s">
        <v>52</v>
      </c>
      <c r="C61" s="50">
        <v>493053.3</v>
      </c>
      <c r="D61" s="50">
        <v>532423.82</v>
      </c>
    </row>
    <row r="62" spans="2:4" ht="12.75">
      <c r="B62" s="30" t="s">
        <v>53</v>
      </c>
      <c r="C62" s="50">
        <f>135454.17+3586.68+1605+34.47</f>
        <v>140680.32</v>
      </c>
      <c r="D62" s="50">
        <f>144065.66+3335.07</f>
        <v>147400.73</v>
      </c>
    </row>
    <row r="63" spans="2:4" ht="12.75">
      <c r="B63" s="30" t="s">
        <v>54</v>
      </c>
      <c r="C63" s="50">
        <f>37026.59+2561.95</f>
        <v>39588.53999999999</v>
      </c>
      <c r="D63" s="50">
        <f>40701.58+2631.5</f>
        <v>43333.08</v>
      </c>
    </row>
    <row r="64" spans="2:4" ht="12.75">
      <c r="B64" s="30" t="s">
        <v>55</v>
      </c>
      <c r="C64" s="50">
        <v>5457.73</v>
      </c>
      <c r="D64" s="50">
        <f>1320+26891.98</f>
        <v>28211.98</v>
      </c>
    </row>
    <row r="65" spans="2:4" ht="12.75">
      <c r="B65" s="28" t="s">
        <v>56</v>
      </c>
      <c r="C65" s="49">
        <f>C61+C62+C63+C64</f>
        <v>678779.89</v>
      </c>
      <c r="D65" s="49">
        <f>D61+D62+D63+D64</f>
        <v>751369.6099999999</v>
      </c>
    </row>
    <row r="66" spans="2:4" ht="12.75">
      <c r="B66" s="29" t="s">
        <v>57</v>
      </c>
      <c r="C66" s="48"/>
      <c r="D66" s="48"/>
    </row>
    <row r="67" spans="2:4" ht="12.75">
      <c r="B67" s="30" t="s">
        <v>58</v>
      </c>
      <c r="C67" s="50">
        <v>0</v>
      </c>
      <c r="D67" s="50">
        <v>0</v>
      </c>
    </row>
    <row r="68" spans="2:4" ht="12.75">
      <c r="B68" s="30" t="s">
        <v>59</v>
      </c>
      <c r="C68" s="50">
        <f>76709.57-57970.9+75708</f>
        <v>94446.67000000001</v>
      </c>
      <c r="D68" s="50">
        <f>72297.12-57333.42+75708</f>
        <v>90671.7</v>
      </c>
    </row>
    <row r="69" spans="2:4" ht="25.5">
      <c r="B69" s="30" t="s">
        <v>60</v>
      </c>
      <c r="C69" s="50">
        <v>0</v>
      </c>
      <c r="D69" s="50">
        <v>0</v>
      </c>
    </row>
    <row r="70" spans="2:4" ht="12.75">
      <c r="B70" s="28" t="s">
        <v>61</v>
      </c>
      <c r="C70" s="49">
        <f>C67+C68+C69</f>
        <v>94446.67000000001</v>
      </c>
      <c r="D70" s="49">
        <f>D67+D68+D69</f>
        <v>90671.7</v>
      </c>
    </row>
    <row r="71" spans="2:4" ht="25.5">
      <c r="B71" s="29" t="s">
        <v>62</v>
      </c>
      <c r="C71" s="48">
        <v>0</v>
      </c>
      <c r="D71" s="48">
        <v>0</v>
      </c>
    </row>
    <row r="72" spans="2:4" ht="12.75">
      <c r="B72" s="29" t="s">
        <v>63</v>
      </c>
      <c r="C72" s="48">
        <f>5623.07+5695.03</f>
        <v>11318.099999999999</v>
      </c>
      <c r="D72" s="48">
        <f>7478.26+7060.51</f>
        <v>14538.77</v>
      </c>
    </row>
    <row r="73" spans="2:4" ht="12.75">
      <c r="B73" s="28" t="s">
        <v>64</v>
      </c>
      <c r="C73" s="49">
        <f>C57+C58+C59+C65+C70+C71+C72</f>
        <v>987571.3200000001</v>
      </c>
      <c r="D73" s="49">
        <f>D57+D58+D59+D65+D70+D71+D72</f>
        <v>1139460.3099999998</v>
      </c>
    </row>
    <row r="74" spans="2:4" ht="12.75">
      <c r="B74" s="28" t="s">
        <v>65</v>
      </c>
      <c r="C74" s="49">
        <f>C55-C73</f>
        <v>67135.6499999999</v>
      </c>
      <c r="D74" s="49">
        <f>D55-D73</f>
        <v>-97983.39999999979</v>
      </c>
    </row>
    <row r="75" spans="2:4" ht="12.75">
      <c r="B75" s="28" t="s">
        <v>66</v>
      </c>
      <c r="C75" s="47"/>
      <c r="D75" s="47"/>
    </row>
    <row r="76" spans="2:4" ht="12.75">
      <c r="B76" s="29" t="s">
        <v>67</v>
      </c>
      <c r="C76" s="48"/>
      <c r="D76" s="48"/>
    </row>
    <row r="77" spans="2:4" ht="12.75">
      <c r="B77" s="29" t="s">
        <v>68</v>
      </c>
      <c r="C77" s="48"/>
      <c r="D77" s="48"/>
    </row>
    <row r="78" spans="2:4" ht="12.75">
      <c r="B78" s="30" t="s">
        <v>69</v>
      </c>
      <c r="C78" s="50"/>
      <c r="D78" s="50"/>
    </row>
    <row r="79" spans="2:4" ht="12.75">
      <c r="B79" s="30" t="s">
        <v>70</v>
      </c>
      <c r="C79" s="50"/>
      <c r="D79" s="50"/>
    </row>
    <row r="80" spans="2:4" ht="12.75">
      <c r="B80" s="30" t="s">
        <v>71</v>
      </c>
      <c r="C80" s="50">
        <v>389.09</v>
      </c>
      <c r="D80" s="50">
        <v>521.03</v>
      </c>
    </row>
    <row r="81" spans="2:4" ht="12.75">
      <c r="B81" s="28" t="s">
        <v>72</v>
      </c>
      <c r="C81" s="49">
        <f>C80</f>
        <v>389.09</v>
      </c>
      <c r="D81" s="49">
        <f>D80</f>
        <v>521.03</v>
      </c>
    </row>
    <row r="82" spans="2:4" ht="12.75">
      <c r="B82" s="28" t="s">
        <v>73</v>
      </c>
      <c r="C82" s="49">
        <f>C81</f>
        <v>389.09</v>
      </c>
      <c r="D82" s="49">
        <f>D81</f>
        <v>521.03</v>
      </c>
    </row>
    <row r="83" spans="2:4" ht="12.75">
      <c r="B83" s="29" t="s">
        <v>74</v>
      </c>
      <c r="C83" s="48"/>
      <c r="D83" s="48"/>
    </row>
    <row r="84" spans="2:4" ht="12.75">
      <c r="B84" s="30" t="s">
        <v>75</v>
      </c>
      <c r="C84" s="50">
        <v>0</v>
      </c>
      <c r="D84" s="50">
        <v>0</v>
      </c>
    </row>
    <row r="85" spans="2:4" ht="12.75">
      <c r="B85" s="28" t="s">
        <v>76</v>
      </c>
      <c r="C85" s="49">
        <f>C84</f>
        <v>0</v>
      </c>
      <c r="D85" s="49">
        <f>D84</f>
        <v>0</v>
      </c>
    </row>
    <row r="86" spans="2:4" ht="12.75">
      <c r="B86" s="29" t="s">
        <v>89</v>
      </c>
      <c r="C86" s="47"/>
      <c r="D86" s="47"/>
    </row>
    <row r="87" spans="2:4" ht="12.75">
      <c r="B87" s="28" t="s">
        <v>77</v>
      </c>
      <c r="C87" s="49">
        <f>C76+C82-C85</f>
        <v>389.09</v>
      </c>
      <c r="D87" s="49">
        <f>D76+D82-D85</f>
        <v>521.03</v>
      </c>
    </row>
    <row r="88" spans="2:4" ht="12.75">
      <c r="B88" s="28" t="s">
        <v>78</v>
      </c>
      <c r="C88" s="47"/>
      <c r="D88" s="47"/>
    </row>
    <row r="89" spans="2:4" ht="12.75">
      <c r="B89" s="29" t="s">
        <v>79</v>
      </c>
      <c r="C89" s="48"/>
      <c r="D89" s="48"/>
    </row>
    <row r="90" spans="2:4" ht="12.75">
      <c r="B90" s="29" t="s">
        <v>80</v>
      </c>
      <c r="C90" s="48"/>
      <c r="D90" s="48"/>
    </row>
    <row r="91" spans="2:4" ht="12.75">
      <c r="B91" s="29" t="s">
        <v>81</v>
      </c>
      <c r="C91" s="52">
        <f>C74+C87+C88</f>
        <v>67524.7399999999</v>
      </c>
      <c r="D91" s="52">
        <f>D74+D87+D88</f>
        <v>-97462.36999999979</v>
      </c>
    </row>
    <row r="92" spans="2:4" ht="12.75">
      <c r="B92" s="29" t="s">
        <v>82</v>
      </c>
      <c r="C92" s="48"/>
      <c r="D92" s="48"/>
    </row>
    <row r="93" spans="2:4" ht="12.75">
      <c r="B93" s="30" t="s">
        <v>83</v>
      </c>
      <c r="C93" s="50">
        <v>0</v>
      </c>
      <c r="D93" s="50">
        <v>0</v>
      </c>
    </row>
    <row r="94" spans="2:4" ht="12.75">
      <c r="B94" s="28" t="s">
        <v>84</v>
      </c>
      <c r="C94" s="49">
        <f>C93</f>
        <v>0</v>
      </c>
      <c r="D94" s="49">
        <f>D93</f>
        <v>0</v>
      </c>
    </row>
    <row r="95" spans="2:7" ht="12.75">
      <c r="B95" s="29" t="s">
        <v>85</v>
      </c>
      <c r="C95" s="52">
        <f>C91-C94</f>
        <v>67524.7399999999</v>
      </c>
      <c r="D95" s="52">
        <f>D91-D94</f>
        <v>-97462.36999999979</v>
      </c>
      <c r="F95" s="37" t="str">
        <f>IF(C95=C38,"OK","KO")</f>
        <v>OK</v>
      </c>
      <c r="G95" s="37" t="str">
        <f>IF(D95=D38,"OK","KO")</f>
        <v>OK</v>
      </c>
    </row>
    <row r="96" spans="2:4" ht="12">
      <c r="B96" s="33"/>
      <c r="C96" s="41"/>
      <c r="D96" s="31"/>
    </row>
    <row r="97" spans="2:4" ht="12">
      <c r="B97" s="34"/>
      <c r="C97" s="42"/>
      <c r="D97" s="35"/>
    </row>
    <row r="98" ht="12">
      <c r="B98" s="36"/>
    </row>
    <row r="99" ht="12">
      <c r="B99" s="36"/>
    </row>
    <row r="100" ht="12">
      <c r="B100" s="36"/>
    </row>
    <row r="101" ht="12">
      <c r="B101" s="36"/>
    </row>
    <row r="102" ht="12">
      <c r="B102" s="36"/>
    </row>
    <row r="103" ht="12">
      <c r="B103" s="36"/>
    </row>
    <row r="104" ht="12">
      <c r="B104" s="36"/>
    </row>
    <row r="105" ht="12">
      <c r="B105" s="36"/>
    </row>
    <row r="106" ht="12">
      <c r="B106" s="36"/>
    </row>
    <row r="107" ht="12">
      <c r="B107" s="36"/>
    </row>
    <row r="108" ht="12">
      <c r="B108" s="36"/>
    </row>
    <row r="109" ht="12">
      <c r="B109" s="36"/>
    </row>
    <row r="110" ht="12">
      <c r="B110" s="36"/>
    </row>
    <row r="111" ht="12">
      <c r="B111" s="36"/>
    </row>
    <row r="112" ht="12">
      <c r="B112" s="36"/>
    </row>
    <row r="113" ht="12">
      <c r="B113" s="36"/>
    </row>
    <row r="114" ht="12">
      <c r="B114" s="36"/>
    </row>
    <row r="115" ht="12">
      <c r="B115" s="36"/>
    </row>
    <row r="116" ht="12">
      <c r="B116" s="36"/>
    </row>
    <row r="117" ht="12">
      <c r="B117" s="36"/>
    </row>
    <row r="118" ht="12">
      <c r="B118" s="36"/>
    </row>
    <row r="119" ht="12">
      <c r="B119" s="36"/>
    </row>
    <row r="120" ht="12">
      <c r="B120" s="36"/>
    </row>
    <row r="121" ht="12">
      <c r="B121" s="36"/>
    </row>
    <row r="122" ht="12">
      <c r="B122" s="36"/>
    </row>
    <row r="123" ht="12">
      <c r="B123" s="36"/>
    </row>
    <row r="124" ht="12">
      <c r="B124" s="36"/>
    </row>
    <row r="125" ht="12">
      <c r="B125" s="36"/>
    </row>
    <row r="126" ht="12">
      <c r="B126" s="36"/>
    </row>
    <row r="127" ht="12">
      <c r="B127" s="36"/>
    </row>
    <row r="128" ht="12">
      <c r="B128" s="36"/>
    </row>
    <row r="129" ht="12">
      <c r="B129" s="36"/>
    </row>
    <row r="130" ht="12">
      <c r="B130" s="36"/>
    </row>
    <row r="131" ht="12">
      <c r="B131" s="36"/>
    </row>
    <row r="132" ht="12">
      <c r="B132" s="36"/>
    </row>
    <row r="133" ht="12">
      <c r="B133" s="36"/>
    </row>
    <row r="134" ht="12">
      <c r="B134" s="36"/>
    </row>
    <row r="135" ht="12">
      <c r="B135" s="36"/>
    </row>
    <row r="136" ht="12">
      <c r="B136" s="36"/>
    </row>
    <row r="137" ht="12">
      <c r="B137" s="36"/>
    </row>
    <row r="138" ht="12">
      <c r="B138" s="36"/>
    </row>
    <row r="139" ht="12">
      <c r="B139" s="36"/>
    </row>
    <row r="140" ht="12">
      <c r="B140" s="36"/>
    </row>
    <row r="141" ht="12">
      <c r="B141" s="36"/>
    </row>
    <row r="142" ht="12">
      <c r="B142" s="36"/>
    </row>
    <row r="143" ht="12">
      <c r="B143" s="36"/>
    </row>
    <row r="144" ht="12">
      <c r="B144" s="36"/>
    </row>
    <row r="145" ht="12">
      <c r="B145" s="36"/>
    </row>
    <row r="146" ht="12">
      <c r="B146" s="36"/>
    </row>
    <row r="147" ht="12">
      <c r="B147" s="36"/>
    </row>
    <row r="148" ht="12">
      <c r="B148" s="36"/>
    </row>
    <row r="149" ht="12">
      <c r="B149" s="36"/>
    </row>
    <row r="150" ht="12">
      <c r="B150" s="36"/>
    </row>
    <row r="151" ht="12">
      <c r="B151" s="36"/>
    </row>
    <row r="152" ht="12">
      <c r="B152" s="36"/>
    </row>
    <row r="153" ht="12">
      <c r="B153" s="36"/>
    </row>
    <row r="154" ht="12">
      <c r="B154" s="36"/>
    </row>
    <row r="155" ht="12">
      <c r="B155" s="36"/>
    </row>
    <row r="156" ht="12">
      <c r="B156" s="36"/>
    </row>
    <row r="157" ht="12">
      <c r="B157" s="36"/>
    </row>
    <row r="158" ht="12">
      <c r="B158" s="36"/>
    </row>
    <row r="159" ht="12">
      <c r="B159" s="36"/>
    </row>
    <row r="160" ht="12">
      <c r="B160" s="36"/>
    </row>
    <row r="161" ht="12">
      <c r="B161" s="36"/>
    </row>
    <row r="162" ht="12">
      <c r="B162" s="36"/>
    </row>
    <row r="163" ht="12">
      <c r="B163" s="36"/>
    </row>
    <row r="164" ht="12">
      <c r="B164" s="36"/>
    </row>
    <row r="165" ht="12">
      <c r="B165" s="36"/>
    </row>
    <row r="166" ht="12">
      <c r="B166" s="36"/>
    </row>
    <row r="167" ht="12">
      <c r="B167" s="36"/>
    </row>
    <row r="168" ht="12">
      <c r="B168" s="36"/>
    </row>
    <row r="169" ht="12">
      <c r="B169" s="36"/>
    </row>
    <row r="170" ht="12">
      <c r="B170" s="36"/>
    </row>
    <row r="171" ht="12">
      <c r="B171" s="36"/>
    </row>
    <row r="172" ht="12">
      <c r="B172" s="36"/>
    </row>
    <row r="173" ht="12">
      <c r="B173" s="36"/>
    </row>
    <row r="174" ht="12">
      <c r="B174" s="36"/>
    </row>
    <row r="175" ht="12">
      <c r="B175" s="36"/>
    </row>
    <row r="176" ht="12">
      <c r="B176" s="36"/>
    </row>
    <row r="177" ht="12">
      <c r="B177" s="36"/>
    </row>
    <row r="178" ht="12">
      <c r="B178" s="36"/>
    </row>
    <row r="179" ht="12">
      <c r="B179" s="36"/>
    </row>
    <row r="180" ht="12">
      <c r="B180" s="36"/>
    </row>
    <row r="181" ht="12">
      <c r="B181" s="36"/>
    </row>
    <row r="182" ht="12">
      <c r="B182" s="36"/>
    </row>
    <row r="183" ht="12">
      <c r="B183" s="36"/>
    </row>
    <row r="184" ht="12">
      <c r="B184" s="36"/>
    </row>
    <row r="185" ht="12">
      <c r="B185" s="36"/>
    </row>
    <row r="186" ht="12">
      <c r="B186" s="36"/>
    </row>
    <row r="187" ht="12">
      <c r="B187" s="36"/>
    </row>
    <row r="188" ht="12">
      <c r="B188" s="36"/>
    </row>
    <row r="189" ht="12">
      <c r="B189" s="36"/>
    </row>
    <row r="190" ht="12">
      <c r="B190" s="36"/>
    </row>
    <row r="191" ht="12">
      <c r="B191" s="36"/>
    </row>
    <row r="192" ht="12">
      <c r="B192" s="36"/>
    </row>
    <row r="193" ht="12">
      <c r="B193" s="36"/>
    </row>
    <row r="194" ht="12">
      <c r="B194" s="36"/>
    </row>
    <row r="195" ht="12">
      <c r="B195" s="36"/>
    </row>
    <row r="196" ht="12">
      <c r="B196" s="36"/>
    </row>
    <row r="197" ht="12">
      <c r="B197" s="36"/>
    </row>
    <row r="198" ht="12">
      <c r="B198" s="36"/>
    </row>
    <row r="199" ht="12">
      <c r="B199" s="36"/>
    </row>
    <row r="200" ht="12">
      <c r="B200" s="36"/>
    </row>
    <row r="201" ht="12">
      <c r="B201" s="36"/>
    </row>
    <row r="202" ht="12">
      <c r="B202" s="36"/>
    </row>
    <row r="203" ht="12">
      <c r="B203" s="36"/>
    </row>
    <row r="204" ht="12">
      <c r="B204" s="36"/>
    </row>
    <row r="205" ht="12">
      <c r="B205" s="36"/>
    </row>
    <row r="206" ht="12">
      <c r="B206" s="36"/>
    </row>
    <row r="207" ht="12">
      <c r="B207" s="36"/>
    </row>
    <row r="208" ht="12">
      <c r="B208" s="36"/>
    </row>
    <row r="209" ht="12">
      <c r="B209" s="36"/>
    </row>
    <row r="210" ht="12">
      <c r="B210" s="36"/>
    </row>
    <row r="211" ht="12">
      <c r="B211" s="36"/>
    </row>
    <row r="212" ht="12">
      <c r="B212" s="36"/>
    </row>
    <row r="213" ht="12">
      <c r="B213" s="36"/>
    </row>
    <row r="214" ht="12">
      <c r="B214" s="36"/>
    </row>
    <row r="215" ht="12">
      <c r="B215" s="36"/>
    </row>
    <row r="216" ht="12">
      <c r="B216" s="36"/>
    </row>
    <row r="217" ht="12">
      <c r="B217" s="36"/>
    </row>
    <row r="218" ht="12">
      <c r="B218" s="36"/>
    </row>
    <row r="219" ht="12">
      <c r="B219" s="36"/>
    </row>
    <row r="220" ht="12">
      <c r="B220" s="36"/>
    </row>
    <row r="221" ht="12">
      <c r="B221" s="36"/>
    </row>
    <row r="222" ht="12">
      <c r="B222" s="36"/>
    </row>
    <row r="223" ht="12">
      <c r="B223" s="36"/>
    </row>
    <row r="224" ht="12">
      <c r="B224" s="36"/>
    </row>
    <row r="225" ht="12">
      <c r="B225" s="36"/>
    </row>
  </sheetData>
  <sheetProtection/>
  <mergeCells count="1">
    <mergeCell ref="C1:D3"/>
  </mergeCells>
  <printOptions horizontalCentered="1"/>
  <pageMargins left="0.7874015748031497" right="0.7874015748031497" top="0.5905511811023623" bottom="0.8661417322834646" header="0.5118110236220472" footer="0.5511811023622047"/>
  <pageSetup horizontalDpi="600" verticalDpi="600" orientation="portrait" paperSize="9"/>
  <headerFooter alignWithMargins="0">
    <oddFooter>&amp;L&amp;"Times New Roman,Normale"&amp;12______________________________________
ISTITUTO SALESIANO "E. di SARDAGNA"&amp;C&amp;"Times New Roman,Normale"&amp;12__________________________________________________
ISPETTORIA SALESIANA SAN MARCO          &amp;R&amp;10____________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2021-05-28T14:49:36Z</cp:lastPrinted>
  <dcterms:created xsi:type="dcterms:W3CDTF">2021-06-28T09:43:59Z</dcterms:created>
  <dcterms:modified xsi:type="dcterms:W3CDTF">2021-06-29T09:06:47Z</dcterms:modified>
  <cp:category/>
  <cp:version/>
  <cp:contentType/>
  <cp:contentStatus/>
</cp:coreProperties>
</file>